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Microphone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<sst xmlns="http://schemas.openxmlformats.org/spreadsheetml/2006/main" count="54" uniqueCount="48">
  <si>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Created by: Dave Dal Farra</t>
  </si>
  <si>
    <t>degrees</t>
  </si>
  <si>
    <t>N/A</t>
  </si>
  <si>
    <t>Loudspeaker Measurement Microphone Placement Modeller</t>
  </si>
  <si>
    <t>inches</t>
  </si>
  <si>
    <t>Vertical measurement angle relative to listening axis (α) =</t>
  </si>
  <si>
    <t>Vertical angle of floor bounce relative to speaker face (Ф)</t>
  </si>
  <si>
    <t>Floor bounce horizontal distance from listener (b')</t>
  </si>
  <si>
    <t>Floor bounce horizontal distance from speaker (b)</t>
  </si>
  <si>
    <t>How to Use</t>
  </si>
  <si>
    <t>Listener (ear) location (d, he)</t>
  </si>
  <si>
    <r>
      <t xml:space="preserve">4. Enter the </t>
    </r>
    <r>
      <rPr>
        <i/>
        <sz val="10"/>
        <rFont val="Arial"/>
        <family val="2"/>
      </rPr>
      <t>horizontal</t>
    </r>
    <r>
      <rPr>
        <sz val="10"/>
        <rFont val="Arial"/>
        <family val="2"/>
      </rPr>
      <t xml:space="preserve"> distance (d) from the listener's ear to the acoustic center, when the system is in final use</t>
    </r>
  </si>
  <si>
    <t>3. Enter the listener's ear height (he-hs) relative to the acoustic center height, when the system is in final use</t>
  </si>
  <si>
    <t>2. Enter the height (hs) of the acoustic center from the floor during measurement.</t>
  </si>
  <si>
    <t>Minimum microphone distance (dm)</t>
  </si>
  <si>
    <t>Microphone distance step size</t>
  </si>
  <si>
    <t>Version 1.0</t>
  </si>
  <si>
    <t>12/28/2015</t>
  </si>
  <si>
    <t>1. All data entries are in cells with red text, all calculated results are reported in black text.  All values are inches.</t>
  </si>
  <si>
    <t>Mic horizontal distance (dmh)</t>
  </si>
  <si>
    <t>Mic height (hm)</t>
  </si>
  <si>
    <t>Acoustic center to mic direct distance (dm)</t>
  </si>
  <si>
    <t>First floor notch (Hz)</t>
  </si>
  <si>
    <t>Floor bounce angle relative to speaker face (Ф)</t>
  </si>
  <si>
    <t>3. Locations of the center of the floor bounce for both measurement and final listening, for strategic placement of floor absorption if desired</t>
  </si>
  <si>
    <t>The listening axis is defined as a ray between the loudspeaker design acoustic center and the listener's ear.</t>
  </si>
  <si>
    <t>Definitions</t>
  </si>
  <si>
    <t xml:space="preserve">The loudspeaker design acoustic center is arbitrary.  For a two way it is typically chosen as either the tweeter faceplate center, some point equidistant between the woofer and the tweeter.  </t>
  </si>
  <si>
    <t>5. Enter the desired vertical measurement angle (α) relative to the listening axis (see diagram at right)</t>
  </si>
  <si>
    <t>6. Enter the minimum expected measurement distance from the acoustic center directly to the microphone</t>
  </si>
  <si>
    <t>7. Enter the microphone distance step size.  This will fill the large table with data</t>
  </si>
  <si>
    <t>Tool Determines</t>
  </si>
  <si>
    <t>2. Best FFT window length achievable with chosen mic set up, and best frequency resolution and low frequency limit that this will give</t>
  </si>
  <si>
    <t>Floor bounce delay: best FFT window (ms)</t>
  </si>
  <si>
    <t>First floor peak: best FFT resolution (Hz)</t>
  </si>
  <si>
    <t>Speaker acoustic center height (hs)</t>
  </si>
  <si>
    <r>
      <t>User Input (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>): Listener Set up and Test Set Up</t>
    </r>
  </si>
  <si>
    <t>Mic height decimal nearest 1/8in</t>
  </si>
  <si>
    <t>Mic distance decimal nearest 1/8in</t>
  </si>
  <si>
    <t>Floor bounce location (for absorber), when in final use</t>
  </si>
  <si>
    <t>All dimensions are in inches</t>
  </si>
  <si>
    <r>
      <rPr>
        <i/>
        <u val="single"/>
        <sz val="12"/>
        <rFont val="Arial"/>
        <family val="2"/>
      </rPr>
      <t>Results:</t>
    </r>
    <r>
      <rPr>
        <u val="single"/>
        <sz val="12"/>
        <rFont val="Arial"/>
        <family val="2"/>
      </rPr>
      <t xml:space="preserve"> Microphone Location, FFT Resolution, FFT Window, Floor Bounce Location</t>
    </r>
  </si>
  <si>
    <t>Floor bounce from speaker, for absorber (b)</t>
  </si>
  <si>
    <t>Listener (ear) height relative to acoustic center when in use (he-hs)</t>
  </si>
  <si>
    <t>Listening axis angle relative to horizontal, when in use (ø)</t>
  </si>
  <si>
    <t>4. A graphical representation of the mic locations at different distances.  This is helpful for determining vertical measurement angle corresponding with standing ear height at different distances from the speaker</t>
  </si>
  <si>
    <t>1. Microphone location (distance and height) for measuring a loudspeaker at desired microphone distances, and vertical angles relative to the listening axis</t>
  </si>
  <si>
    <t>All calculations verified against section 5.2 ("Floor Bounce Revisited") in "Testing Loudspeakers" by D'Apppolito, Pg72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</si>
</sst>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15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49" fontId="2" fillId="8" borderId="13" xfId="0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72" fontId="7" fillId="33" borderId="18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1" fillId="8" borderId="12" xfId="0" applyFont="1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Microphone Locations</a:t>
            </a:r>
          </a:p>
        </c:rich>
      </c:tx>
      <c:layout>
        <c:manualLayout>
          <c:xMode val="factor"/>
          <c:yMode val="factor"/>
          <c:x val="-0.008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8525"/>
          <c:w val="0.9197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v>Acoustic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Microphone!$C$24</c:f>
              <c:strCache/>
            </c:strRef>
          </c:xVal>
          <c:yVal>
            <c:numRef>
              <c:f>Microphone!$D$24</c:f>
              <c:numCache/>
            </c:numRef>
          </c:yVal>
          <c:smooth val="0"/>
        </c:ser>
        <c:ser>
          <c:idx val="1"/>
          <c:order val="1"/>
          <c:tx>
            <c:v>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Microphone!$C$26</c:f>
              <c:numCache/>
            </c:numRef>
          </c:xVal>
          <c:yVal>
            <c:numRef>
              <c:f>Microphone!$D$26</c:f>
              <c:numCache/>
            </c:numRef>
          </c:yVal>
          <c:smooth val="0"/>
        </c:ser>
        <c:ser>
          <c:idx val="2"/>
          <c:order val="2"/>
          <c:tx>
            <c:v>Microphone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Microphone!$I$24:$I$37</c:f>
              <c:numCache/>
            </c:numRef>
          </c:xVal>
          <c:yVal>
            <c:numRef>
              <c:f>Microphone!$G$24:$G$37</c:f>
              <c:numCache/>
            </c:numRef>
          </c:yVal>
          <c:smooth val="0"/>
        </c:ser>
        <c:axId val="66772309"/>
        <c:axId val="64079870"/>
      </c:scatterChart>
      <c:val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Horizontal Distance (inches)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 val="autoZero"/>
        <c:crossBetween val="midCat"/>
        <c:dispUnits/>
        <c:majorUnit val="10"/>
      </c:valAx>
      <c:valAx>
        <c:axId val="640798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Vertical Distance (inches)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5"/>
          <c:y val="0.92075"/>
          <c:w val="0.551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1123950</xdr:colOff>
      <xdr:row>16</xdr:row>
      <xdr:rowOff>257175</xdr:rowOff>
    </xdr:from>
    <xdr:to>
      <xdr:col>14</xdr:col>
      <xdr:colOff>723900</xdr:colOff>
      <xdr:row>19</xdr:row>
      <xdr:rowOff>123825</xdr:rowOff>
    </xdr:to>
    <xdr:grpSp>
      <xdr:nvGrpSpPr>
        <xdr:cNvPr id="1" name="Group 107"/>
        <xdr:cNvGrpSpPr>
          <a:grpSpLocks/>
        </xdr:cNvGrpSpPr>
      </xdr:nvGrpSpPr>
      <xdr:grpSpPr>
        <a:xfrm>
          <a:off x="12992100" y="3914775"/>
          <a:ext cx="933450" cy="895350"/>
          <a:chOff x="228" y="92"/>
          <a:chExt cx="75" cy="80"/>
        </a:xfrm>
        <a:solidFill>
          <a:srgbClr val="FFFFFF"/>
        </a:solidFill>
      </xdr:grpSpPr>
      <xdr:sp>
        <xdr:nvSpPr>
          <xdr:cNvPr id="2" name="Line 108"/>
          <xdr:cNvSpPr>
            <a:spLocks/>
          </xdr:cNvSpPr>
        </xdr:nvSpPr>
        <xdr:spPr>
          <a:xfrm flipV="1">
            <a:off x="243" y="131"/>
            <a:ext cx="2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09"/>
          <xdr:cNvSpPr txBox="1">
            <a:spLocks noChangeArrowheads="1"/>
          </xdr:cNvSpPr>
        </xdr:nvSpPr>
        <xdr:spPr>
          <a:xfrm>
            <a:off x="285" y="152"/>
            <a:ext cx="1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4" name="Text Box 110"/>
          <xdr:cNvSpPr txBox="1">
            <a:spLocks noChangeArrowheads="1"/>
          </xdr:cNvSpPr>
        </xdr:nvSpPr>
        <xdr:spPr>
          <a:xfrm>
            <a:off x="228" y="92"/>
            <a:ext cx="1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5" name="Text Box 111"/>
          <xdr:cNvSpPr txBox="1">
            <a:spLocks noChangeArrowheads="1"/>
          </xdr:cNvSpPr>
        </xdr:nvSpPr>
        <xdr:spPr>
          <a:xfrm>
            <a:off x="260" y="112"/>
            <a:ext cx="2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6" name="Oval 112"/>
          <xdr:cNvSpPr>
            <a:spLocks/>
          </xdr:cNvSpPr>
        </xdr:nvSpPr>
        <xdr:spPr>
          <a:xfrm>
            <a:off x="239" y="153"/>
            <a:ext cx="6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13"/>
          <xdr:cNvSpPr>
            <a:spLocks/>
          </xdr:cNvSpPr>
        </xdr:nvSpPr>
        <xdr:spPr>
          <a:xfrm>
            <a:off x="242" y="156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4"/>
          <xdr:cNvSpPr>
            <a:spLocks/>
          </xdr:cNvSpPr>
        </xdr:nvSpPr>
        <xdr:spPr>
          <a:xfrm flipV="1">
            <a:off x="241" y="106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11</xdr:row>
      <xdr:rowOff>66675</xdr:rowOff>
    </xdr:from>
    <xdr:to>
      <xdr:col>8</xdr:col>
      <xdr:colOff>381000</xdr:colOff>
      <xdr:row>20</xdr:row>
      <xdr:rowOff>123825</xdr:rowOff>
    </xdr:to>
    <xdr:graphicFrame>
      <xdr:nvGraphicFramePr>
        <xdr:cNvPr id="9" name="Chart 115"/>
        <xdr:cNvGraphicFramePr/>
      </xdr:nvGraphicFramePr>
      <xdr:xfrm>
        <a:off x="3000375" y="2162175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10</xdr:row>
      <xdr:rowOff>0</xdr:rowOff>
    </xdr:from>
    <xdr:to>
      <xdr:col>13</xdr:col>
      <xdr:colOff>971550</xdr:colOff>
      <xdr:row>20</xdr:row>
      <xdr:rowOff>209550</xdr:rowOff>
    </xdr:to>
    <xdr:grpSp>
      <xdr:nvGrpSpPr>
        <xdr:cNvPr id="10" name="Group 1"/>
        <xdr:cNvGrpSpPr>
          <a:grpSpLocks/>
        </xdr:cNvGrpSpPr>
      </xdr:nvGrpSpPr>
      <xdr:grpSpPr>
        <a:xfrm>
          <a:off x="7762875" y="1905000"/>
          <a:ext cx="5076825" cy="3333750"/>
          <a:chOff x="7980681" y="1979041"/>
          <a:chExt cx="5235080" cy="3421427"/>
        </a:xfrm>
        <a:solidFill>
          <a:srgbClr val="FFFFFF"/>
        </a:solidFill>
      </xdr:grpSpPr>
      <xdr:grpSp>
        <xdr:nvGrpSpPr>
          <xdr:cNvPr id="11" name="Group 725"/>
          <xdr:cNvGrpSpPr>
            <a:grpSpLocks/>
          </xdr:cNvGrpSpPr>
        </xdr:nvGrpSpPr>
        <xdr:grpSpPr>
          <a:xfrm>
            <a:off x="7980681" y="1979041"/>
            <a:ext cx="5235080" cy="3421427"/>
            <a:chOff x="816" y="1589"/>
            <a:chExt cx="3210" cy="2138"/>
          </a:xfrm>
          <a:solidFill>
            <a:srgbClr val="FFFFFF"/>
          </a:solidFill>
        </xdr:grpSpPr>
        <xdr:sp>
          <xdr:nvSpPr>
            <xdr:cNvPr id="12" name="Oval 726"/>
            <xdr:cNvSpPr>
              <a:spLocks/>
            </xdr:cNvSpPr>
          </xdr:nvSpPr>
          <xdr:spPr>
            <a:xfrm>
              <a:off x="3072" y="1776"/>
              <a:ext cx="96" cy="96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727" descr="Zig zag"/>
            <xdr:cNvSpPr>
              <a:spLocks/>
            </xdr:cNvSpPr>
          </xdr:nvSpPr>
          <xdr:spPr>
            <a:xfrm>
              <a:off x="912" y="1776"/>
              <a:ext cx="432" cy="768"/>
            </a:xfrm>
            <a:prstGeom prst="rect">
              <a:avLst/>
            </a:prstGeom>
            <a:pattFill prst="zigZag">
              <a:fgClr>
                <a:srgbClr val="E3C2BB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728"/>
            <xdr:cNvSpPr>
              <a:spLocks/>
            </xdr:cNvSpPr>
          </xdr:nvSpPr>
          <xdr:spPr>
            <a:xfrm>
              <a:off x="1090" y="2825"/>
              <a:ext cx="48" cy="14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729"/>
            <xdr:cNvSpPr>
              <a:spLocks/>
            </xdr:cNvSpPr>
          </xdr:nvSpPr>
          <xdr:spPr>
            <a:xfrm flipV="1">
              <a:off x="1200" y="2256"/>
              <a:ext cx="144" cy="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730"/>
            <xdr:cNvSpPr>
              <a:spLocks/>
            </xdr:cNvSpPr>
          </xdr:nvSpPr>
          <xdr:spPr>
            <a:xfrm>
              <a:off x="1200" y="2400"/>
              <a:ext cx="144" cy="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731"/>
            <xdr:cNvSpPr>
              <a:spLocks/>
            </xdr:cNvSpPr>
          </xdr:nvSpPr>
          <xdr:spPr>
            <a:xfrm>
              <a:off x="1248" y="1920"/>
              <a:ext cx="48" cy="144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732"/>
            <xdr:cNvSpPr>
              <a:spLocks/>
            </xdr:cNvSpPr>
          </xdr:nvSpPr>
          <xdr:spPr>
            <a:xfrm>
              <a:off x="1296" y="1872"/>
              <a:ext cx="48" cy="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733"/>
            <xdr:cNvSpPr>
              <a:spLocks/>
            </xdr:cNvSpPr>
          </xdr:nvSpPr>
          <xdr:spPr>
            <a:xfrm>
              <a:off x="1296" y="2112"/>
              <a:ext cx="96" cy="96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734"/>
            <xdr:cNvSpPr>
              <a:spLocks/>
            </xdr:cNvSpPr>
          </xdr:nvSpPr>
          <xdr:spPr>
            <a:xfrm>
              <a:off x="912" y="2544"/>
              <a:ext cx="432" cy="4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735"/>
            <xdr:cNvSpPr>
              <a:spLocks/>
            </xdr:cNvSpPr>
          </xdr:nvSpPr>
          <xdr:spPr>
            <a:xfrm>
              <a:off x="1008" y="2592"/>
              <a:ext cx="240" cy="624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736"/>
            <xdr:cNvSpPr>
              <a:spLocks/>
            </xdr:cNvSpPr>
          </xdr:nvSpPr>
          <xdr:spPr>
            <a:xfrm>
              <a:off x="864" y="3216"/>
              <a:ext cx="432" cy="4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737"/>
            <xdr:cNvSpPr>
              <a:spLocks/>
            </xdr:cNvSpPr>
          </xdr:nvSpPr>
          <xdr:spPr>
            <a:xfrm flipV="1">
              <a:off x="864" y="3264"/>
              <a:ext cx="96" cy="48"/>
            </a:xfrm>
            <a:prstGeom prst="triangle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738"/>
            <xdr:cNvSpPr>
              <a:spLocks/>
            </xdr:cNvSpPr>
          </xdr:nvSpPr>
          <xdr:spPr>
            <a:xfrm flipV="1">
              <a:off x="1200" y="3264"/>
              <a:ext cx="96" cy="48"/>
            </a:xfrm>
            <a:prstGeom prst="triangle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739"/>
            <xdr:cNvSpPr>
              <a:spLocks/>
            </xdr:cNvSpPr>
          </xdr:nvSpPr>
          <xdr:spPr>
            <a:xfrm>
              <a:off x="3840" y="1824"/>
              <a:ext cx="96" cy="96"/>
            </a:xfrm>
            <a:prstGeom prst="ellipse">
              <a:avLst/>
            </a:prstGeom>
            <a:solidFill>
              <a:srgbClr val="3333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740"/>
            <xdr:cNvSpPr>
              <a:spLocks/>
            </xdr:cNvSpPr>
          </xdr:nvSpPr>
          <xdr:spPr>
            <a:xfrm flipV="1">
              <a:off x="1344" y="1872"/>
              <a:ext cx="2544" cy="28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Text Box 741"/>
            <xdr:cNvSpPr txBox="1">
              <a:spLocks noChangeArrowheads="1"/>
            </xdr:cNvSpPr>
          </xdr:nvSpPr>
          <xdr:spPr>
            <a:xfrm>
              <a:off x="3736" y="1657"/>
              <a:ext cx="192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Ear
</a:t>
              </a:r>
            </a:p>
          </xdr:txBody>
        </xdr:sp>
        <xdr:sp>
          <xdr:nvSpPr>
            <xdr:cNvPr id="28" name="Text Box 742"/>
            <xdr:cNvSpPr txBox="1">
              <a:spLocks noChangeArrowheads="1"/>
            </xdr:cNvSpPr>
          </xdr:nvSpPr>
          <xdr:spPr>
            <a:xfrm>
              <a:off x="1355" y="1833"/>
              <a:ext cx="393" cy="38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Acoustic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Center
</a:t>
              </a:r>
            </a:p>
          </xdr:txBody>
        </xdr:sp>
        <xdr:sp>
          <xdr:nvSpPr>
            <xdr:cNvPr id="29" name="Text Box 743"/>
            <xdr:cNvSpPr txBox="1">
              <a:spLocks noChangeArrowheads="1"/>
            </xdr:cNvSpPr>
          </xdr:nvSpPr>
          <xdr:spPr>
            <a:xfrm>
              <a:off x="2833" y="1589"/>
              <a:ext cx="523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Microphone
</a:t>
              </a:r>
            </a:p>
          </xdr:txBody>
        </xdr:sp>
        <xdr:sp>
          <xdr:nvSpPr>
            <xdr:cNvPr id="30" name="Text Box 744"/>
            <xdr:cNvSpPr txBox="1">
              <a:spLocks noChangeArrowheads="1"/>
            </xdr:cNvSpPr>
          </xdr:nvSpPr>
          <xdr:spPr>
            <a:xfrm>
              <a:off x="2117" y="1823"/>
              <a:ext cx="173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dm
</a:t>
              </a:r>
            </a:p>
          </xdr:txBody>
        </xdr:sp>
        <xdr:sp>
          <xdr:nvSpPr>
            <xdr:cNvPr id="31" name="Line 745"/>
            <xdr:cNvSpPr>
              <a:spLocks/>
            </xdr:cNvSpPr>
          </xdr:nvSpPr>
          <xdr:spPr>
            <a:xfrm>
              <a:off x="816" y="3312"/>
              <a:ext cx="31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746"/>
            <xdr:cNvSpPr>
              <a:spLocks/>
            </xdr:cNvSpPr>
          </xdr:nvSpPr>
          <xdr:spPr>
            <a:xfrm>
              <a:off x="3120" y="1824"/>
              <a:ext cx="0" cy="148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Text Box 747"/>
            <xdr:cNvSpPr txBox="1">
              <a:spLocks noChangeArrowheads="1"/>
            </xdr:cNvSpPr>
          </xdr:nvSpPr>
          <xdr:spPr>
            <a:xfrm>
              <a:off x="3114" y="2516"/>
              <a:ext cx="168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hm
</a:t>
              </a:r>
            </a:p>
          </xdr:txBody>
        </xdr:sp>
        <xdr:sp>
          <xdr:nvSpPr>
            <xdr:cNvPr id="34" name="Line 748"/>
            <xdr:cNvSpPr>
              <a:spLocks/>
            </xdr:cNvSpPr>
          </xdr:nvSpPr>
          <xdr:spPr>
            <a:xfrm>
              <a:off x="1344" y="2160"/>
              <a:ext cx="0" cy="115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Text Box 749"/>
            <xdr:cNvSpPr txBox="1">
              <a:spLocks noChangeArrowheads="1"/>
            </xdr:cNvSpPr>
          </xdr:nvSpPr>
          <xdr:spPr>
            <a:xfrm>
              <a:off x="1331" y="2658"/>
              <a:ext cx="140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hs
</a:t>
              </a:r>
            </a:p>
          </xdr:txBody>
        </xdr:sp>
        <xdr:sp>
          <xdr:nvSpPr>
            <xdr:cNvPr id="36" name="Line 750"/>
            <xdr:cNvSpPr>
              <a:spLocks/>
            </xdr:cNvSpPr>
          </xdr:nvSpPr>
          <xdr:spPr>
            <a:xfrm>
              <a:off x="1344" y="2160"/>
              <a:ext cx="864" cy="11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Text Box 751"/>
            <xdr:cNvSpPr txBox="1">
              <a:spLocks noChangeArrowheads="1"/>
            </xdr:cNvSpPr>
          </xdr:nvSpPr>
          <xdr:spPr>
            <a:xfrm>
              <a:off x="1728" y="2560"/>
              <a:ext cx="94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
</a:t>
              </a:r>
            </a:p>
          </xdr:txBody>
        </xdr:sp>
        <xdr:sp>
          <xdr:nvSpPr>
            <xdr:cNvPr id="38" name="Text Box 752"/>
            <xdr:cNvSpPr txBox="1">
              <a:spLocks noChangeArrowheads="1"/>
            </xdr:cNvSpPr>
          </xdr:nvSpPr>
          <xdr:spPr>
            <a:xfrm>
              <a:off x="2505" y="2404"/>
              <a:ext cx="113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c’
</a:t>
              </a:r>
            </a:p>
          </xdr:txBody>
        </xdr:sp>
        <xdr:sp>
          <xdr:nvSpPr>
            <xdr:cNvPr id="39" name="Line 753"/>
            <xdr:cNvSpPr>
              <a:spLocks/>
            </xdr:cNvSpPr>
          </xdr:nvSpPr>
          <xdr:spPr>
            <a:xfrm flipH="1">
              <a:off x="2208" y="1824"/>
              <a:ext cx="912" cy="14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Text Box 754"/>
            <xdr:cNvSpPr txBox="1">
              <a:spLocks noChangeArrowheads="1"/>
            </xdr:cNvSpPr>
          </xdr:nvSpPr>
          <xdr:spPr>
            <a:xfrm>
              <a:off x="1593" y="3131"/>
              <a:ext cx="98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
</a:t>
              </a:r>
            </a:p>
          </xdr:txBody>
        </xdr:sp>
        <xdr:sp>
          <xdr:nvSpPr>
            <xdr:cNvPr id="41" name="Text Box 755"/>
            <xdr:cNvSpPr txBox="1">
              <a:spLocks noChangeArrowheads="1"/>
            </xdr:cNvSpPr>
          </xdr:nvSpPr>
          <xdr:spPr>
            <a:xfrm>
              <a:off x="2641" y="3146"/>
              <a:ext cx="117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b’
</a:t>
              </a:r>
            </a:p>
          </xdr:txBody>
        </xdr:sp>
        <xdr:sp>
          <xdr:nvSpPr>
            <xdr:cNvPr id="42" name="Text Box 756"/>
            <xdr:cNvSpPr txBox="1">
              <a:spLocks noChangeArrowheads="1"/>
            </xdr:cNvSpPr>
          </xdr:nvSpPr>
          <xdr:spPr>
            <a:xfrm>
              <a:off x="2168" y="2028"/>
              <a:ext cx="89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ø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43" name="Arc 757"/>
            <xdr:cNvSpPr>
              <a:spLocks/>
            </xdr:cNvSpPr>
          </xdr:nvSpPr>
          <xdr:spPr>
            <a:xfrm>
              <a:off x="2064" y="2064"/>
              <a:ext cx="96" cy="93"/>
            </a:xfrm>
            <a:custGeom>
              <a:pathLst>
                <a:path fill="none" h="27714" w="21600">
                  <a:moveTo>
                    <a:pt x="12272" y="-1"/>
                  </a:moveTo>
                  <a:cubicBezTo>
                    <a:pt x="18112" y="4032"/>
                    <a:pt x="21600" y="10677"/>
                    <a:pt x="21600" y="17775"/>
                  </a:cubicBezTo>
                  <a:cubicBezTo>
                    <a:pt x="21600" y="21234"/>
                    <a:pt x="20769" y="24642"/>
                    <a:pt x="19177" y="27713"/>
                  </a:cubicBezTo>
                </a:path>
                <a:path stroke="0" h="27714" w="21600">
                  <a:moveTo>
                    <a:pt x="12272" y="-1"/>
                  </a:moveTo>
                  <a:cubicBezTo>
                    <a:pt x="18112" y="4032"/>
                    <a:pt x="21600" y="10677"/>
                    <a:pt x="21600" y="17775"/>
                  </a:cubicBezTo>
                  <a:cubicBezTo>
                    <a:pt x="21600" y="21234"/>
                    <a:pt x="20769" y="24642"/>
                    <a:pt x="19177" y="27713"/>
                  </a:cubicBezTo>
                  <a:lnTo>
                    <a:pt x="0" y="17775"/>
                  </a:lnTo>
                  <a:lnTo>
                    <a:pt x="12272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758"/>
            <xdr:cNvSpPr>
              <a:spLocks/>
            </xdr:cNvSpPr>
          </xdr:nvSpPr>
          <xdr:spPr>
            <a:xfrm>
              <a:off x="1344" y="2160"/>
              <a:ext cx="8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Text Box 759"/>
            <xdr:cNvSpPr txBox="1">
              <a:spLocks noChangeArrowheads="1"/>
            </xdr:cNvSpPr>
          </xdr:nvSpPr>
          <xdr:spPr>
            <a:xfrm>
              <a:off x="2566" y="1872"/>
              <a:ext cx="103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α
</a:t>
              </a:r>
            </a:p>
          </xdr:txBody>
        </xdr:sp>
        <xdr:sp>
          <xdr:nvSpPr>
            <xdr:cNvPr id="46" name="Arc 760"/>
            <xdr:cNvSpPr>
              <a:spLocks/>
            </xdr:cNvSpPr>
          </xdr:nvSpPr>
          <xdr:spPr>
            <a:xfrm>
              <a:off x="2400" y="1945"/>
              <a:ext cx="144" cy="71"/>
            </a:xfrm>
            <a:custGeom>
              <a:pathLst>
                <a:path fill="none" h="21031" w="21600">
                  <a:moveTo>
                    <a:pt x="12272" y="-1"/>
                  </a:moveTo>
                  <a:cubicBezTo>
                    <a:pt x="18112" y="4032"/>
                    <a:pt x="21600" y="10677"/>
                    <a:pt x="21600" y="17775"/>
                  </a:cubicBezTo>
                  <a:cubicBezTo>
                    <a:pt x="21600" y="18865"/>
                    <a:pt x="21517" y="19953"/>
                    <a:pt x="21353" y="21031"/>
                  </a:cubicBezTo>
                </a:path>
                <a:path stroke="0" h="21031" w="21600">
                  <a:moveTo>
                    <a:pt x="12272" y="-1"/>
                  </a:moveTo>
                  <a:cubicBezTo>
                    <a:pt x="18112" y="4032"/>
                    <a:pt x="21600" y="10677"/>
                    <a:pt x="21600" y="17775"/>
                  </a:cubicBezTo>
                  <a:cubicBezTo>
                    <a:pt x="21600" y="18865"/>
                    <a:pt x="21517" y="19953"/>
                    <a:pt x="21353" y="21031"/>
                  </a:cubicBezTo>
                  <a:lnTo>
                    <a:pt x="0" y="17775"/>
                  </a:lnTo>
                  <a:lnTo>
                    <a:pt x="12272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761"/>
            <xdr:cNvSpPr>
              <a:spLocks/>
            </xdr:cNvSpPr>
          </xdr:nvSpPr>
          <xdr:spPr>
            <a:xfrm flipV="1">
              <a:off x="1344" y="1824"/>
              <a:ext cx="1776" cy="33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762"/>
            <xdr:cNvSpPr>
              <a:spLocks/>
            </xdr:cNvSpPr>
          </xdr:nvSpPr>
          <xdr:spPr>
            <a:xfrm>
              <a:off x="3888" y="1872"/>
              <a:ext cx="0" cy="144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763"/>
            <xdr:cNvSpPr>
              <a:spLocks/>
            </xdr:cNvSpPr>
          </xdr:nvSpPr>
          <xdr:spPr>
            <a:xfrm>
              <a:off x="1344" y="3600"/>
              <a:ext cx="25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Text Box 764"/>
            <xdr:cNvSpPr txBox="1">
              <a:spLocks noChangeArrowheads="1"/>
            </xdr:cNvSpPr>
          </xdr:nvSpPr>
          <xdr:spPr>
            <a:xfrm>
              <a:off x="2547" y="3464"/>
              <a:ext cx="99" cy="2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
</a:t>
              </a:r>
            </a:p>
          </xdr:txBody>
        </xdr:sp>
        <xdr:sp>
          <xdr:nvSpPr>
            <xdr:cNvPr id="51" name="Text Box 765"/>
            <xdr:cNvSpPr txBox="1">
              <a:spLocks noChangeArrowheads="1"/>
            </xdr:cNvSpPr>
          </xdr:nvSpPr>
          <xdr:spPr>
            <a:xfrm>
              <a:off x="3881" y="2507"/>
              <a:ext cx="145" cy="2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he
</a:t>
              </a:r>
            </a:p>
          </xdr:txBody>
        </xdr:sp>
        <xdr:sp>
          <xdr:nvSpPr>
            <xdr:cNvPr id="52" name="Line 766"/>
            <xdr:cNvSpPr>
              <a:spLocks/>
            </xdr:cNvSpPr>
          </xdr:nvSpPr>
          <xdr:spPr>
            <a:xfrm>
              <a:off x="1344" y="3456"/>
              <a:ext cx="177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Text Box 767"/>
            <xdr:cNvSpPr txBox="1">
              <a:spLocks noChangeArrowheads="1"/>
            </xdr:cNvSpPr>
          </xdr:nvSpPr>
          <xdr:spPr>
            <a:xfrm>
              <a:off x="2117" y="3302"/>
              <a:ext cx="220" cy="2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dmh
</a:t>
              </a:r>
            </a:p>
          </xdr:txBody>
        </xdr:sp>
        <xdr:sp>
          <xdr:nvSpPr>
            <xdr:cNvPr id="54" name="Text Box 768"/>
            <xdr:cNvSpPr txBox="1">
              <a:spLocks noChangeArrowheads="1"/>
            </xdr:cNvSpPr>
          </xdr:nvSpPr>
          <xdr:spPr>
            <a:xfrm>
              <a:off x="1354" y="2292"/>
              <a:ext cx="117" cy="2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Ф
</a:t>
              </a:r>
            </a:p>
          </xdr:txBody>
        </xdr:sp>
        <xdr:sp>
          <xdr:nvSpPr>
            <xdr:cNvPr id="55" name="Arc 769"/>
            <xdr:cNvSpPr>
              <a:spLocks/>
            </xdr:cNvSpPr>
          </xdr:nvSpPr>
          <xdr:spPr>
            <a:xfrm flipV="1">
              <a:off x="1145" y="2118"/>
              <a:ext cx="283" cy="203"/>
            </a:xfrm>
            <a:custGeom>
              <a:pathLst>
                <a:path fill="none" h="17775" w="17797">
                  <a:moveTo>
                    <a:pt x="12272" y="-1"/>
                  </a:moveTo>
                  <a:cubicBezTo>
                    <a:pt x="14435" y="1493"/>
                    <a:pt x="16307" y="3369"/>
                    <a:pt x="17797" y="5534"/>
                  </a:cubicBezTo>
                </a:path>
                <a:path stroke="0" h="17775" w="17797">
                  <a:moveTo>
                    <a:pt x="12272" y="-1"/>
                  </a:moveTo>
                  <a:cubicBezTo>
                    <a:pt x="14435" y="1493"/>
                    <a:pt x="16307" y="3369"/>
                    <a:pt x="17797" y="5534"/>
                  </a:cubicBezTo>
                  <a:lnTo>
                    <a:pt x="0" y="17775"/>
                  </a:lnTo>
                  <a:lnTo>
                    <a:pt x="12272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6" name="Rectangle 728"/>
          <xdr:cNvSpPr>
            <a:spLocks/>
          </xdr:cNvSpPr>
        </xdr:nvSpPr>
        <xdr:spPr>
          <a:xfrm>
            <a:off x="8544761" y="3129496"/>
            <a:ext cx="78526" cy="23009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23.140625" style="0" customWidth="1"/>
    <col min="2" max="2" width="10.8515625" style="0" customWidth="1"/>
    <col min="3" max="3" width="10.57421875" style="0" customWidth="1"/>
    <col min="4" max="4" width="12.28125" style="0" customWidth="1"/>
    <col min="5" max="5" width="9.28125" style="0" customWidth="1"/>
    <col min="6" max="6" width="16.8515625" style="0" customWidth="1"/>
    <col min="7" max="7" width="9.7109375" style="0" customWidth="1"/>
    <col min="8" max="8" width="15.140625" style="0" customWidth="1"/>
    <col min="9" max="9" width="14.140625" style="0" customWidth="1"/>
    <col min="10" max="10" width="12.421875" style="0" customWidth="1"/>
    <col min="11" max="11" width="12.28125" style="0" customWidth="1"/>
    <col min="12" max="12" width="15.7109375" style="0" customWidth="1"/>
    <col min="13" max="13" width="15.57421875" style="0" customWidth="1"/>
    <col min="14" max="14" width="20.00390625" style="0" customWidth="1"/>
    <col min="15" max="15" width="18.8515625" style="0" customWidth="1"/>
  </cols>
  <sheetData>
    <row r="1" spans="1:12" ht="15" customHeight="1">
      <c r="A1" s="3" t="s">
        <v>0</v>
      </c>
      <c r="D1" s="9" t="s">
        <v>3</v>
      </c>
      <c r="J1" s="15" t="s">
        <v>16</v>
      </c>
      <c r="L1" s="19" t="s">
        <v>17</v>
      </c>
    </row>
    <row r="2" ht="15" customHeight="1"/>
    <row r="3" ht="15" customHeight="1">
      <c r="A3" s="9" t="s">
        <v>31</v>
      </c>
    </row>
    <row r="4" ht="15" customHeight="1">
      <c r="A4" s="15" t="s">
        <v>46</v>
      </c>
    </row>
    <row r="5" ht="15" customHeight="1">
      <c r="A5" s="15" t="s">
        <v>32</v>
      </c>
    </row>
    <row r="6" ht="15" customHeight="1">
      <c r="A6" s="15" t="s">
        <v>24</v>
      </c>
    </row>
    <row r="7" ht="15" customHeight="1">
      <c r="A7" s="15" t="s">
        <v>45</v>
      </c>
    </row>
    <row r="8" ht="15" customHeight="1">
      <c r="A8" s="9" t="s">
        <v>26</v>
      </c>
    </row>
    <row r="9" ht="15" customHeight="1">
      <c r="A9" s="15" t="s">
        <v>40</v>
      </c>
    </row>
    <row r="10" ht="15" customHeight="1">
      <c r="A10" s="15" t="s">
        <v>25</v>
      </c>
    </row>
    <row r="11" spans="1:15" ht="15" customHeight="1">
      <c r="A11" s="64" t="s">
        <v>27</v>
      </c>
      <c r="B11" s="65"/>
      <c r="C11" s="65"/>
      <c r="D11" s="65"/>
      <c r="E11" s="65"/>
      <c r="F11" s="65"/>
      <c r="G11" s="65"/>
      <c r="H11" s="65"/>
      <c r="I11" s="65"/>
      <c r="J11" s="66"/>
      <c r="K11" s="66"/>
      <c r="L11" s="66"/>
      <c r="M11" s="66"/>
      <c r="N11" s="66"/>
      <c r="O11" s="66"/>
    </row>
    <row r="12" spans="1:15" ht="15" customHeight="1">
      <c r="A12" s="9" t="s">
        <v>9</v>
      </c>
      <c r="D12" s="1"/>
      <c r="E12" s="1"/>
      <c r="F12" s="1"/>
      <c r="G12" s="1"/>
      <c r="H12" s="1"/>
      <c r="I12" s="1"/>
      <c r="M12" s="5"/>
      <c r="N12" s="11"/>
      <c r="O12" s="11"/>
    </row>
    <row r="13" spans="1:15" ht="27" customHeight="1">
      <c r="A13" s="58" t="s">
        <v>18</v>
      </c>
      <c r="B13" s="59"/>
      <c r="C13" s="59"/>
      <c r="D13" s="1"/>
      <c r="E13" s="1"/>
      <c r="F13" s="1"/>
      <c r="G13" s="1"/>
      <c r="H13" s="1"/>
      <c r="I13" s="1"/>
      <c r="M13" s="20"/>
      <c r="N13" s="21"/>
      <c r="O13" s="21"/>
    </row>
    <row r="14" spans="1:15" ht="27" customHeight="1">
      <c r="A14" s="58" t="s">
        <v>13</v>
      </c>
      <c r="B14" s="59"/>
      <c r="C14" s="59"/>
      <c r="D14" s="1"/>
      <c r="E14" s="1"/>
      <c r="F14" s="1"/>
      <c r="G14" s="1"/>
      <c r="H14" s="1"/>
      <c r="I14" s="1"/>
      <c r="M14" s="20"/>
      <c r="N14" s="21"/>
      <c r="O14" s="21"/>
    </row>
    <row r="15" spans="1:15" ht="27" customHeight="1">
      <c r="A15" s="70" t="s">
        <v>12</v>
      </c>
      <c r="B15" s="59"/>
      <c r="C15" s="59"/>
      <c r="D15" s="1"/>
      <c r="E15" s="1"/>
      <c r="F15" s="1"/>
      <c r="G15" s="1"/>
      <c r="H15" s="1"/>
      <c r="I15" s="1"/>
      <c r="M15" s="22"/>
      <c r="N15" s="21"/>
      <c r="O15" s="21"/>
    </row>
    <row r="16" spans="1:15" ht="27" customHeight="1">
      <c r="A16" s="70" t="s">
        <v>11</v>
      </c>
      <c r="B16" s="59"/>
      <c r="C16" s="59"/>
      <c r="D16" s="1"/>
      <c r="E16" s="1"/>
      <c r="F16" s="1"/>
      <c r="G16" s="1"/>
      <c r="H16" s="1"/>
      <c r="I16" s="1"/>
      <c r="M16" s="22"/>
      <c r="N16" s="21"/>
      <c r="O16" s="21"/>
    </row>
    <row r="17" spans="1:15" ht="27" customHeight="1">
      <c r="A17" s="58" t="s">
        <v>28</v>
      </c>
      <c r="B17" s="59"/>
      <c r="C17" s="59"/>
      <c r="D17" s="1"/>
      <c r="E17" s="1"/>
      <c r="F17" s="1"/>
      <c r="G17" s="1"/>
      <c r="H17" s="1"/>
      <c r="I17" s="1"/>
      <c r="M17" s="20"/>
      <c r="N17" s="21"/>
      <c r="O17" s="21"/>
    </row>
    <row r="18" spans="1:15" ht="27" customHeight="1">
      <c r="A18" s="58" t="s">
        <v>29</v>
      </c>
      <c r="B18" s="59"/>
      <c r="C18" s="59"/>
      <c r="D18" s="1"/>
      <c r="E18" s="1"/>
      <c r="F18" s="1"/>
      <c r="G18" s="1"/>
      <c r="H18" s="1"/>
      <c r="I18" s="1"/>
      <c r="M18" s="20"/>
      <c r="N18" s="21"/>
      <c r="O18" s="21"/>
    </row>
    <row r="19" spans="1:15" ht="27" customHeight="1">
      <c r="A19" s="58" t="s">
        <v>30</v>
      </c>
      <c r="B19" s="59"/>
      <c r="C19" s="59"/>
      <c r="D19" s="1"/>
      <c r="E19" s="1"/>
      <c r="F19" s="1"/>
      <c r="G19" s="1"/>
      <c r="H19" s="1"/>
      <c r="I19" s="1"/>
      <c r="M19" s="20"/>
      <c r="N19" s="21"/>
      <c r="O19" s="21"/>
    </row>
    <row r="20" spans="1:15" ht="27" customHeight="1">
      <c r="A20" s="16"/>
      <c r="B20" s="17"/>
      <c r="C20" s="17"/>
      <c r="D20" s="1"/>
      <c r="E20" s="1"/>
      <c r="F20" s="1"/>
      <c r="G20" s="1"/>
      <c r="H20" s="1"/>
      <c r="I20" s="1"/>
      <c r="M20" s="20"/>
      <c r="N20" s="21"/>
      <c r="O20" s="21"/>
    </row>
    <row r="21" spans="1:15" ht="27" customHeight="1">
      <c r="A21" s="16"/>
      <c r="B21" s="17"/>
      <c r="C21" s="17"/>
      <c r="D21" s="1"/>
      <c r="E21" s="1"/>
      <c r="F21" s="1"/>
      <c r="G21" s="1"/>
      <c r="H21" s="1"/>
      <c r="I21" s="1"/>
      <c r="M21" s="20"/>
      <c r="N21" s="21"/>
      <c r="O21" s="21"/>
    </row>
    <row r="22" spans="1:8" ht="15" customHeight="1">
      <c r="A22" s="27"/>
      <c r="B22" s="13"/>
      <c r="C22" s="13"/>
      <c r="D22" s="13"/>
      <c r="E22" s="1"/>
      <c r="F22" s="36" t="s">
        <v>41</v>
      </c>
      <c r="G22" s="7"/>
      <c r="H22" s="1"/>
    </row>
    <row r="23" spans="1:15" ht="45" customHeight="1">
      <c r="A23" s="60" t="s">
        <v>36</v>
      </c>
      <c r="B23" s="61"/>
      <c r="C23" s="62"/>
      <c r="D23" s="63"/>
      <c r="E23" s="2"/>
      <c r="F23" s="23" t="s">
        <v>21</v>
      </c>
      <c r="G23" s="24" t="s">
        <v>20</v>
      </c>
      <c r="H23" s="25" t="s">
        <v>37</v>
      </c>
      <c r="I23" s="24" t="s">
        <v>19</v>
      </c>
      <c r="J23" s="25" t="s">
        <v>38</v>
      </c>
      <c r="K23" s="24" t="s">
        <v>22</v>
      </c>
      <c r="L23" s="24" t="s">
        <v>34</v>
      </c>
      <c r="M23" s="24" t="s">
        <v>33</v>
      </c>
      <c r="N23" s="24" t="s">
        <v>23</v>
      </c>
      <c r="O23" s="26" t="s">
        <v>42</v>
      </c>
    </row>
    <row r="24" spans="1:15" ht="15" customHeight="1">
      <c r="A24" s="67" t="s">
        <v>35</v>
      </c>
      <c r="B24" s="68"/>
      <c r="C24" s="30" t="s">
        <v>2</v>
      </c>
      <c r="D24" s="53">
        <v>35</v>
      </c>
      <c r="E24" s="2"/>
      <c r="F24" s="28">
        <f>C29</f>
        <v>18</v>
      </c>
      <c r="G24" s="29">
        <f aca="true" t="shared" si="0" ref="G24:G37">$F24*SIN($C$28/180*PI()+ATAN(($D$26-$D$24)/$C$26))+$D$24</f>
        <v>38.49421189513451</v>
      </c>
      <c r="H24" s="30">
        <f aca="true" t="shared" si="1" ref="H24:H37">ROUND((G24-ROUNDDOWN(G24,0))*8,0)</f>
        <v>4</v>
      </c>
      <c r="I24" s="31">
        <f aca="true" t="shared" si="2" ref="I24:I37">F24*COS($C$28*PI()/180+ATAN(($D$26-$D$24)/$C$26))</f>
        <v>17.657589961030936</v>
      </c>
      <c r="J24" s="30">
        <f aca="true" t="shared" si="3" ref="J24:J37">ROUND((I24-ROUNDDOWN(I24,0))*8,0)</f>
        <v>5</v>
      </c>
      <c r="K24" s="32">
        <f aca="true" t="shared" si="4" ref="K24:K37">0.5*344/(2.54/100*(SQRT(G24^2+(G24/$D$24*I24/(G24/$D$24+1))^2)+SQRT($D$24^2+(I24-G24/$D$24*I24/(G24/$D$24+1))^2)-F24))</f>
        <v>117.59273676056713</v>
      </c>
      <c r="L24" s="32">
        <f aca="true" t="shared" si="5" ref="L24:L37">2*K24</f>
        <v>235.18547352113427</v>
      </c>
      <c r="M24" s="31">
        <f aca="true" t="shared" si="6" ref="M24:M31">0.5/K24*1000</f>
        <v>4.251963291049683</v>
      </c>
      <c r="N24" s="31">
        <f aca="true" t="shared" si="7" ref="N24:N37">90-ROUND(180/PI()*ATAN($D$24/O24),1)</f>
        <v>13.5</v>
      </c>
      <c r="O24" s="33">
        <f aca="true" t="shared" si="8" ref="O24:O37">I24/(1+G24/$D$24)</f>
        <v>8.409038381388465</v>
      </c>
    </row>
    <row r="25" spans="1:15" ht="30" customHeight="1">
      <c r="A25" s="71" t="s">
        <v>43</v>
      </c>
      <c r="B25" s="78"/>
      <c r="C25" s="42" t="s">
        <v>2</v>
      </c>
      <c r="D25" s="54">
        <v>2</v>
      </c>
      <c r="E25" s="2"/>
      <c r="F25" s="44">
        <f>F24+$C$30</f>
        <v>24</v>
      </c>
      <c r="G25" s="45">
        <f t="shared" si="0"/>
        <v>39.65894919351268</v>
      </c>
      <c r="H25" s="42">
        <f t="shared" si="1"/>
        <v>5</v>
      </c>
      <c r="I25" s="45">
        <f t="shared" si="2"/>
        <v>23.543453281374582</v>
      </c>
      <c r="J25" s="42">
        <f t="shared" si="3"/>
        <v>4</v>
      </c>
      <c r="K25" s="46">
        <f t="shared" si="4"/>
        <v>124.74685969803173</v>
      </c>
      <c r="L25" s="46">
        <f t="shared" si="5"/>
        <v>249.49371939606345</v>
      </c>
      <c r="M25" s="45">
        <f t="shared" si="6"/>
        <v>4.0081169274346795</v>
      </c>
      <c r="N25" s="45">
        <f t="shared" si="7"/>
        <v>17.5</v>
      </c>
      <c r="O25" s="47">
        <f t="shared" si="8"/>
        <v>11.037134513001043</v>
      </c>
    </row>
    <row r="26" spans="1:15" s="1" customFormat="1" ht="15" customHeight="1">
      <c r="A26" s="67" t="s">
        <v>10</v>
      </c>
      <c r="B26" s="69"/>
      <c r="C26" s="55">
        <v>96</v>
      </c>
      <c r="D26" s="35">
        <f>D24+D25</f>
        <v>37</v>
      </c>
      <c r="E26" s="4"/>
      <c r="F26" s="28">
        <f aca="true" t="shared" si="9" ref="F26:F37">F25+$C$30</f>
        <v>30</v>
      </c>
      <c r="G26" s="29">
        <f t="shared" si="0"/>
        <v>40.823686491890854</v>
      </c>
      <c r="H26" s="30">
        <f t="shared" si="1"/>
        <v>7</v>
      </c>
      <c r="I26" s="31">
        <f t="shared" si="2"/>
        <v>29.429316601718224</v>
      </c>
      <c r="J26" s="30">
        <f t="shared" si="3"/>
        <v>3</v>
      </c>
      <c r="K26" s="32">
        <f t="shared" si="4"/>
        <v>131.9120903521834</v>
      </c>
      <c r="L26" s="32">
        <f t="shared" si="5"/>
        <v>263.8241807043668</v>
      </c>
      <c r="M26" s="31">
        <f t="shared" si="6"/>
        <v>3.7904031288192224</v>
      </c>
      <c r="N26" s="31">
        <f t="shared" si="7"/>
        <v>21.200000000000003</v>
      </c>
      <c r="O26" s="33">
        <f t="shared" si="8"/>
        <v>13.584489606296001</v>
      </c>
    </row>
    <row r="27" spans="1:15" s="1" customFormat="1" ht="30" customHeight="1">
      <c r="A27" s="71" t="s">
        <v>44</v>
      </c>
      <c r="B27" s="72"/>
      <c r="C27" s="42">
        <f>ROUND(180/PI()*ATAN((D26-D24)/C26),1)</f>
        <v>1.2</v>
      </c>
      <c r="D27" s="43" t="s">
        <v>1</v>
      </c>
      <c r="E27" s="8"/>
      <c r="F27" s="44">
        <f t="shared" si="9"/>
        <v>36</v>
      </c>
      <c r="G27" s="45">
        <f t="shared" si="0"/>
        <v>41.988423790269024</v>
      </c>
      <c r="H27" s="42">
        <f t="shared" si="1"/>
        <v>8</v>
      </c>
      <c r="I27" s="45">
        <f t="shared" si="2"/>
        <v>35.31517992206187</v>
      </c>
      <c r="J27" s="42">
        <f t="shared" si="3"/>
        <v>3</v>
      </c>
      <c r="K27" s="46">
        <f t="shared" si="4"/>
        <v>139.04345099038858</v>
      </c>
      <c r="L27" s="46">
        <f t="shared" si="5"/>
        <v>278.08690198077716</v>
      </c>
      <c r="M27" s="45">
        <f t="shared" si="6"/>
        <v>3.59599820371664</v>
      </c>
      <c r="N27" s="45">
        <f t="shared" si="7"/>
        <v>24.599999999999994</v>
      </c>
      <c r="O27" s="47">
        <f t="shared" si="8"/>
        <v>16.05476819007683</v>
      </c>
    </row>
    <row r="28" spans="1:15" s="6" customFormat="1" ht="30" customHeight="1">
      <c r="A28" s="67" t="s">
        <v>5</v>
      </c>
      <c r="B28" s="75"/>
      <c r="C28" s="55">
        <v>10</v>
      </c>
      <c r="D28" s="18" t="s">
        <v>1</v>
      </c>
      <c r="E28" s="12"/>
      <c r="F28" s="28">
        <f t="shared" si="9"/>
        <v>42</v>
      </c>
      <c r="G28" s="29">
        <f t="shared" si="0"/>
        <v>43.153161088647195</v>
      </c>
      <c r="H28" s="30">
        <f t="shared" si="1"/>
        <v>1</v>
      </c>
      <c r="I28" s="31">
        <f t="shared" si="2"/>
        <v>41.20104324240552</v>
      </c>
      <c r="J28" s="30">
        <f t="shared" si="3"/>
        <v>2</v>
      </c>
      <c r="K28" s="32">
        <f t="shared" si="4"/>
        <v>146.10323663886987</v>
      </c>
      <c r="L28" s="32">
        <f t="shared" si="5"/>
        <v>292.20647327773975</v>
      </c>
      <c r="M28" s="31">
        <f t="shared" si="6"/>
        <v>3.42223766907966</v>
      </c>
      <c r="N28" s="31">
        <f t="shared" si="7"/>
        <v>27.799999999999997</v>
      </c>
      <c r="O28" s="33">
        <f t="shared" si="8"/>
        <v>18.45141633936632</v>
      </c>
    </row>
    <row r="29" spans="1:15" s="1" customFormat="1" ht="15" customHeight="1">
      <c r="A29" s="71" t="s">
        <v>14</v>
      </c>
      <c r="B29" s="72"/>
      <c r="C29" s="56">
        <v>18</v>
      </c>
      <c r="D29" s="43" t="s">
        <v>4</v>
      </c>
      <c r="E29" s="12"/>
      <c r="F29" s="44">
        <f t="shared" si="9"/>
        <v>48</v>
      </c>
      <c r="G29" s="45">
        <f t="shared" si="0"/>
        <v>44.317898387025366</v>
      </c>
      <c r="H29" s="42">
        <f t="shared" si="1"/>
        <v>3</v>
      </c>
      <c r="I29" s="45">
        <f t="shared" si="2"/>
        <v>47.086906562749164</v>
      </c>
      <c r="J29" s="42">
        <f t="shared" si="3"/>
        <v>1</v>
      </c>
      <c r="K29" s="46">
        <f t="shared" si="4"/>
        <v>153.0609053022397</v>
      </c>
      <c r="L29" s="46">
        <f t="shared" si="5"/>
        <v>306.1218106044794</v>
      </c>
      <c r="M29" s="45">
        <f t="shared" si="6"/>
        <v>3.266673478852628</v>
      </c>
      <c r="N29" s="45">
        <f t="shared" si="7"/>
        <v>30.700000000000003</v>
      </c>
      <c r="O29" s="47">
        <f t="shared" si="8"/>
        <v>20.777677714741415</v>
      </c>
    </row>
    <row r="30" spans="1:15" s="1" customFormat="1" ht="15" customHeight="1">
      <c r="A30" s="79" t="s">
        <v>15</v>
      </c>
      <c r="B30" s="80"/>
      <c r="C30" s="57">
        <v>6</v>
      </c>
      <c r="D30" s="14" t="s">
        <v>4</v>
      </c>
      <c r="E30" s="12"/>
      <c r="F30" s="28">
        <f t="shared" si="9"/>
        <v>54</v>
      </c>
      <c r="G30" s="29">
        <f t="shared" si="0"/>
        <v>45.48263568540354</v>
      </c>
      <c r="H30" s="30">
        <f t="shared" si="1"/>
        <v>4</v>
      </c>
      <c r="I30" s="31">
        <f t="shared" si="2"/>
        <v>52.9727698830928</v>
      </c>
      <c r="J30" s="30">
        <f t="shared" si="3"/>
        <v>8</v>
      </c>
      <c r="K30" s="32">
        <f t="shared" si="4"/>
        <v>159.89253872517253</v>
      </c>
      <c r="L30" s="32">
        <f t="shared" si="5"/>
        <v>319.78507745034506</v>
      </c>
      <c r="M30" s="31">
        <f t="shared" si="6"/>
        <v>3.1271002636302687</v>
      </c>
      <c r="N30" s="31">
        <f t="shared" si="7"/>
        <v>33.4</v>
      </c>
      <c r="O30" s="33">
        <f t="shared" si="8"/>
        <v>23.036608208949364</v>
      </c>
    </row>
    <row r="31" spans="5:15" s="1" customFormat="1" ht="15" customHeight="1">
      <c r="E31" s="12"/>
      <c r="F31" s="44">
        <f t="shared" si="9"/>
        <v>60</v>
      </c>
      <c r="G31" s="45">
        <f t="shared" si="0"/>
        <v>46.64737298378171</v>
      </c>
      <c r="H31" s="42">
        <f t="shared" si="1"/>
        <v>5</v>
      </c>
      <c r="I31" s="45">
        <f t="shared" si="2"/>
        <v>58.85863320343645</v>
      </c>
      <c r="J31" s="42">
        <f t="shared" si="3"/>
        <v>7</v>
      </c>
      <c r="K31" s="46">
        <f t="shared" si="4"/>
        <v>166.58007375841527</v>
      </c>
      <c r="L31" s="46">
        <f t="shared" si="5"/>
        <v>333.16014751683053</v>
      </c>
      <c r="M31" s="45">
        <f t="shared" si="6"/>
        <v>3.0015594825893217</v>
      </c>
      <c r="N31" s="45">
        <f t="shared" si="7"/>
        <v>35.8</v>
      </c>
      <c r="O31" s="47">
        <f t="shared" si="8"/>
        <v>25.23108933987969</v>
      </c>
    </row>
    <row r="32" spans="1:15" s="1" customFormat="1" ht="15" customHeight="1">
      <c r="A32" s="60" t="s">
        <v>39</v>
      </c>
      <c r="B32" s="61"/>
      <c r="C32" s="62"/>
      <c r="D32" s="63"/>
      <c r="E32" s="12"/>
      <c r="F32" s="28">
        <f t="shared" si="9"/>
        <v>66</v>
      </c>
      <c r="G32" s="29">
        <f t="shared" si="0"/>
        <v>47.81211028215988</v>
      </c>
      <c r="H32" s="30">
        <f t="shared" si="1"/>
        <v>6</v>
      </c>
      <c r="I32" s="29">
        <f t="shared" si="2"/>
        <v>64.7444965237801</v>
      </c>
      <c r="J32" s="30">
        <f t="shared" si="3"/>
        <v>6</v>
      </c>
      <c r="K32" s="32">
        <f t="shared" si="4"/>
        <v>173.110451368179</v>
      </c>
      <c r="L32" s="32">
        <f t="shared" si="5"/>
        <v>346.220902736358</v>
      </c>
      <c r="M32" s="29">
        <f aca="true" t="shared" si="10" ref="M32:M37">0.5/K32*1000</f>
        <v>2.888329364566081</v>
      </c>
      <c r="N32" s="29">
        <f t="shared" si="7"/>
        <v>38</v>
      </c>
      <c r="O32" s="34">
        <f t="shared" si="8"/>
        <v>27.363840513317747</v>
      </c>
    </row>
    <row r="33" spans="1:15" ht="30" customHeight="1">
      <c r="A33" s="76" t="s">
        <v>8</v>
      </c>
      <c r="B33" s="77"/>
      <c r="C33" s="38">
        <f>C26/(1+D26/D24)</f>
        <v>46.66666666666667</v>
      </c>
      <c r="D33" s="39" t="s">
        <v>4</v>
      </c>
      <c r="E33" s="12"/>
      <c r="F33" s="44">
        <f t="shared" si="9"/>
        <v>72</v>
      </c>
      <c r="G33" s="45">
        <f t="shared" si="0"/>
        <v>48.97684758053805</v>
      </c>
      <c r="H33" s="42">
        <f t="shared" si="1"/>
        <v>8</v>
      </c>
      <c r="I33" s="45">
        <f t="shared" si="2"/>
        <v>70.63035984412375</v>
      </c>
      <c r="J33" s="42">
        <f t="shared" si="3"/>
        <v>5</v>
      </c>
      <c r="K33" s="46">
        <f t="shared" si="4"/>
        <v>179.47477889499754</v>
      </c>
      <c r="L33" s="46">
        <f t="shared" si="5"/>
        <v>358.9495577899951</v>
      </c>
      <c r="M33" s="45">
        <f t="shared" si="10"/>
        <v>2.7859067612643615</v>
      </c>
      <c r="N33" s="45">
        <f t="shared" si="7"/>
        <v>40.1</v>
      </c>
      <c r="O33" s="47">
        <f t="shared" si="8"/>
        <v>29.43743026521087</v>
      </c>
    </row>
    <row r="34" spans="1:15" ht="30" customHeight="1">
      <c r="A34" s="67" t="s">
        <v>7</v>
      </c>
      <c r="B34" s="75"/>
      <c r="C34" s="37">
        <f>C26-C33</f>
        <v>49.33333333333333</v>
      </c>
      <c r="D34" s="18" t="s">
        <v>4</v>
      </c>
      <c r="F34" s="28">
        <f t="shared" si="9"/>
        <v>78</v>
      </c>
      <c r="G34" s="29">
        <f t="shared" si="0"/>
        <v>50.14158487891622</v>
      </c>
      <c r="H34" s="30">
        <f t="shared" si="1"/>
        <v>1</v>
      </c>
      <c r="I34" s="31">
        <f t="shared" si="2"/>
        <v>76.51622316446739</v>
      </c>
      <c r="J34" s="30">
        <f t="shared" si="3"/>
        <v>4</v>
      </c>
      <c r="K34" s="32">
        <f t="shared" si="4"/>
        <v>185.66756003341362</v>
      </c>
      <c r="L34" s="32">
        <f t="shared" si="5"/>
        <v>371.33512006682724</v>
      </c>
      <c r="M34" s="31">
        <f t="shared" si="10"/>
        <v>2.6929852469112947</v>
      </c>
      <c r="N34" s="31">
        <f t="shared" si="7"/>
        <v>41.9</v>
      </c>
      <c r="O34" s="33">
        <f t="shared" si="8"/>
        <v>31.454286581169033</v>
      </c>
    </row>
    <row r="35" spans="1:15" ht="30" customHeight="1">
      <c r="A35" s="73" t="s">
        <v>6</v>
      </c>
      <c r="B35" s="74"/>
      <c r="C35" s="40">
        <f>90-ROUND(180/PI()*ATAN(D24/C33),1)</f>
        <v>53.1</v>
      </c>
      <c r="D35" s="41" t="s">
        <v>1</v>
      </c>
      <c r="F35" s="44">
        <f t="shared" si="9"/>
        <v>84</v>
      </c>
      <c r="G35" s="45">
        <f t="shared" si="0"/>
        <v>51.30632217729439</v>
      </c>
      <c r="H35" s="42">
        <f t="shared" si="1"/>
        <v>2</v>
      </c>
      <c r="I35" s="45">
        <f t="shared" si="2"/>
        <v>82.40208648481104</v>
      </c>
      <c r="J35" s="42">
        <f t="shared" si="3"/>
        <v>3</v>
      </c>
      <c r="K35" s="46">
        <f t="shared" si="4"/>
        <v>191.68601793371715</v>
      </c>
      <c r="L35" s="46">
        <f t="shared" si="5"/>
        <v>383.3720358674343</v>
      </c>
      <c r="M35" s="45">
        <f t="shared" si="10"/>
        <v>2.60843229667849</v>
      </c>
      <c r="N35" s="45">
        <f t="shared" si="7"/>
        <v>43.7</v>
      </c>
      <c r="O35" s="47">
        <f t="shared" si="8"/>
        <v>33.41670638037144</v>
      </c>
    </row>
    <row r="36" spans="6:15" ht="15" customHeight="1">
      <c r="F36" s="28">
        <f t="shared" si="9"/>
        <v>90</v>
      </c>
      <c r="G36" s="29">
        <f t="shared" si="0"/>
        <v>52.47105947567256</v>
      </c>
      <c r="H36" s="30">
        <f t="shared" si="1"/>
        <v>4</v>
      </c>
      <c r="I36" s="29">
        <f t="shared" si="2"/>
        <v>88.28794980515468</v>
      </c>
      <c r="J36" s="30">
        <f t="shared" si="3"/>
        <v>2</v>
      </c>
      <c r="K36" s="32">
        <f t="shared" si="4"/>
        <v>197.52951823064942</v>
      </c>
      <c r="L36" s="32">
        <f t="shared" si="5"/>
        <v>395.05903646129883</v>
      </c>
      <c r="M36" s="29">
        <f t="shared" si="10"/>
        <v>2.531267247947037</v>
      </c>
      <c r="N36" s="29">
        <f t="shared" si="7"/>
        <v>45.3</v>
      </c>
      <c r="O36" s="34">
        <f t="shared" si="8"/>
        <v>35.32686424176474</v>
      </c>
    </row>
    <row r="37" spans="6:15" ht="13.5">
      <c r="F37" s="48">
        <f t="shared" si="9"/>
        <v>96</v>
      </c>
      <c r="G37" s="49">
        <f t="shared" si="0"/>
        <v>53.63579677405073</v>
      </c>
      <c r="H37" s="50">
        <f t="shared" si="1"/>
        <v>5</v>
      </c>
      <c r="I37" s="49">
        <f t="shared" si="2"/>
        <v>94.17381312549833</v>
      </c>
      <c r="J37" s="50">
        <f t="shared" si="3"/>
        <v>1</v>
      </c>
      <c r="K37" s="51">
        <f t="shared" si="4"/>
        <v>203.1990880467475</v>
      </c>
      <c r="L37" s="51">
        <f t="shared" si="5"/>
        <v>406.398176093495</v>
      </c>
      <c r="M37" s="49">
        <f t="shared" si="10"/>
        <v>2.4606409645154077</v>
      </c>
      <c r="N37" s="49">
        <f t="shared" si="7"/>
        <v>46.7</v>
      </c>
      <c r="O37" s="52">
        <f t="shared" si="8"/>
        <v>37.186820442250614</v>
      </c>
    </row>
    <row r="38" ht="12.75">
      <c r="F38" s="10" t="s">
        <v>47</v>
      </c>
    </row>
  </sheetData>
  <sheetProtection password="D521" sheet="1" formatCells="0" formatColumns="0" formatRows="0" insertColumns="0" insertRows="0" insertHyperlinks="0" deleteColumns="0" deleteRows="0" sort="0" autoFilter="0" pivotTables="0"/>
  <mergeCells count="20">
    <mergeCell ref="A18:C18"/>
    <mergeCell ref="A27:B27"/>
    <mergeCell ref="A35:B35"/>
    <mergeCell ref="A34:B34"/>
    <mergeCell ref="A33:B33"/>
    <mergeCell ref="A28:B28"/>
    <mergeCell ref="A25:B25"/>
    <mergeCell ref="A29:B29"/>
    <mergeCell ref="A30:B30"/>
    <mergeCell ref="A32:D32"/>
    <mergeCell ref="A19:C19"/>
    <mergeCell ref="A23:D23"/>
    <mergeCell ref="A11:O11"/>
    <mergeCell ref="A24:B24"/>
    <mergeCell ref="A26:B26"/>
    <mergeCell ref="A13:C13"/>
    <mergeCell ref="A14:C14"/>
    <mergeCell ref="A15:C15"/>
    <mergeCell ref="A16:C16"/>
    <mergeCell ref="A17:C17"/>
  </mergeCells>
  <printOptions/>
  <pageMargins left="0.75" right="0.75" top="1" bottom="1" header="0.5" footer="0.5"/>
  <pageSetup fitToHeight="1" fitToWidth="1" horizontalDpi="600" verticalDpi="600" orientation="landscape" scale="57" r:id="rId2"/>
  <ignoredErrors>
    <ignoredError sqref="I24 I25:I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and Dave Dal Farra</dc:creator>
  <cp:keywords/>
  <dc:description/>
  <cp:lastModifiedBy>DLDF2</cp:lastModifiedBy>
  <cp:lastPrinted>2015-12-29T02:43:28Z</cp:lastPrinted>
  <dcterms:created xsi:type="dcterms:W3CDTF">2003-11-27T00:45:29Z</dcterms:created>
  <dcterms:modified xsi:type="dcterms:W3CDTF">2015-12-29T03:04:19Z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987745056</vt:i4>
  </property>
  <property fmtid="{D5CDD505-2E9C-101B-9397-08002B2CF9AE}" pid="3" name="_EmailSubject">
    <vt:lpwstr>More spreadsheets</vt:lpwstr>
  </property>
  <property fmtid="{D5CDD505-2E9C-101B-9397-08002B2CF9AE}" pid="4" name="_AuthorEmail">
    <vt:lpwstr>dave.dalfarra@bookham.com</vt:lpwstr>
  </property>
  <property fmtid="{D5CDD505-2E9C-101B-9397-08002B2CF9AE}" pid="5" name="_AuthorEmailDisplayName">
    <vt:lpwstr>Dave Dal Farra</vt:lpwstr>
  </property>
  <property fmtid="{D5CDD505-2E9C-101B-9397-08002B2CF9AE}" pid="6" name="_ReviewingToolsShownOnce">
    <vt:lpwstr/>
  </property>
</Properties>
</file>